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Intervencion\Publico Intervencion\datos economicos 2003\Conta\Presupuesto 2023\Transparencia 2023-hasta mayo 2023\"/>
    </mc:Choice>
  </mc:AlternateContent>
  <xr:revisionPtr revIDLastSave="0" documentId="13_ncr:1_{70B74EB1-13CF-43ED-832C-7675A02D0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</sheets>
  <definedNames>
    <definedName name="__bookmark_1">Report!$A$1:$K$6</definedName>
    <definedName name="__bookmark_3">Report!$A$7:$Q$46</definedName>
  </definedNames>
  <calcPr calcId="191029"/>
</workbook>
</file>

<file path=xl/calcChain.xml><?xml version="1.0" encoding="utf-8"?>
<calcChain xmlns="http://schemas.openxmlformats.org/spreadsheetml/2006/main">
  <c r="E9" i="1" l="1"/>
  <c r="E11" i="1" s="1"/>
  <c r="F9" i="1"/>
  <c r="G9" i="1"/>
  <c r="H9" i="1"/>
  <c r="I9" i="1"/>
  <c r="K9" i="1"/>
  <c r="M9" i="1"/>
  <c r="N9" i="1"/>
  <c r="O9" i="1"/>
  <c r="F10" i="1"/>
  <c r="G10" i="1"/>
  <c r="H10" i="1"/>
  <c r="I10" i="1"/>
  <c r="K10" i="1"/>
  <c r="M10" i="1"/>
  <c r="N10" i="1"/>
  <c r="O10" i="1"/>
  <c r="E14" i="1"/>
  <c r="E16" i="1" s="1"/>
  <c r="F14" i="1"/>
  <c r="G14" i="1"/>
  <c r="H14" i="1"/>
  <c r="I14" i="1"/>
  <c r="K14" i="1"/>
  <c r="M14" i="1"/>
  <c r="N14" i="1"/>
  <c r="O14" i="1"/>
  <c r="F15" i="1"/>
  <c r="G15" i="1"/>
  <c r="H15" i="1"/>
  <c r="I15" i="1"/>
  <c r="K15" i="1"/>
  <c r="M15" i="1"/>
  <c r="N15" i="1"/>
  <c r="O15" i="1"/>
  <c r="E19" i="1"/>
  <c r="F19" i="1"/>
  <c r="G19" i="1"/>
  <c r="H19" i="1"/>
  <c r="I19" i="1"/>
  <c r="K19" i="1"/>
  <c r="M19" i="1"/>
  <c r="N19" i="1"/>
  <c r="O19" i="1"/>
  <c r="F20" i="1"/>
  <c r="G20" i="1"/>
  <c r="H20" i="1"/>
  <c r="I20" i="1"/>
  <c r="K20" i="1"/>
  <c r="M20" i="1"/>
  <c r="N20" i="1"/>
  <c r="O20" i="1"/>
  <c r="E21" i="1"/>
  <c r="E24" i="1"/>
  <c r="F24" i="1"/>
  <c r="G24" i="1"/>
  <c r="H24" i="1"/>
  <c r="I24" i="1"/>
  <c r="K24" i="1"/>
  <c r="M24" i="1"/>
  <c r="N24" i="1"/>
  <c r="O24" i="1"/>
  <c r="F25" i="1"/>
  <c r="G25" i="1"/>
  <c r="H25" i="1"/>
  <c r="I25" i="1"/>
  <c r="K25" i="1"/>
  <c r="M25" i="1"/>
  <c r="N25" i="1"/>
  <c r="O25" i="1"/>
  <c r="E26" i="1"/>
  <c r="E29" i="1"/>
  <c r="F29" i="1"/>
  <c r="G29" i="1"/>
  <c r="H29" i="1"/>
  <c r="I29" i="1"/>
  <c r="K29" i="1"/>
  <c r="M29" i="1"/>
  <c r="N29" i="1"/>
  <c r="O29" i="1"/>
  <c r="F30" i="1"/>
  <c r="G30" i="1"/>
  <c r="H30" i="1"/>
  <c r="I30" i="1"/>
  <c r="K30" i="1"/>
  <c r="M30" i="1"/>
  <c r="N30" i="1"/>
  <c r="O30" i="1"/>
  <c r="E31" i="1"/>
  <c r="E34" i="1"/>
  <c r="F34" i="1"/>
  <c r="G34" i="1"/>
  <c r="H34" i="1"/>
  <c r="I34" i="1"/>
  <c r="K34" i="1"/>
  <c r="M34" i="1"/>
  <c r="N34" i="1"/>
  <c r="O34" i="1"/>
  <c r="F35" i="1"/>
  <c r="G35" i="1"/>
  <c r="H35" i="1"/>
  <c r="I35" i="1"/>
  <c r="K35" i="1"/>
  <c r="M35" i="1"/>
  <c r="N35" i="1"/>
  <c r="O35" i="1"/>
  <c r="E36" i="1"/>
  <c r="E39" i="1"/>
  <c r="F39" i="1"/>
  <c r="G39" i="1"/>
  <c r="H39" i="1"/>
  <c r="I39" i="1"/>
  <c r="K39" i="1"/>
  <c r="M39" i="1"/>
  <c r="N39" i="1"/>
  <c r="O39" i="1"/>
  <c r="F40" i="1"/>
  <c r="G40" i="1"/>
  <c r="H40" i="1"/>
  <c r="I40" i="1"/>
  <c r="K40" i="1"/>
  <c r="M40" i="1"/>
  <c r="N40" i="1"/>
  <c r="O40" i="1"/>
  <c r="E41" i="1"/>
  <c r="E45" i="1"/>
</calcChain>
</file>

<file path=xl/sharedStrings.xml><?xml version="1.0" encoding="utf-8"?>
<sst xmlns="http://schemas.openxmlformats.org/spreadsheetml/2006/main" count="60" uniqueCount="53">
  <si>
    <t/>
  </si>
  <si>
    <t>INSTITUTO INSULAR DE DEPORTES</t>
  </si>
  <si>
    <t>Estado de ejecución de Gastos</t>
  </si>
  <si>
    <t>Periodo: 2023</t>
  </si>
  <si>
    <t>Fecha de listado igual a: 30/06/2023</t>
  </si>
  <si>
    <t>Rem</t>
  </si>
  <si>
    <t>Código de la Partida</t>
  </si>
  <si>
    <t>Inicial</t>
  </si>
  <si>
    <t>Modificación</t>
  </si>
  <si>
    <t>Actual</t>
  </si>
  <si>
    <t>A</t>
  </si>
  <si>
    <t>D</t>
  </si>
  <si>
    <t>O</t>
  </si>
  <si>
    <t>P</t>
  </si>
  <si>
    <t>RP</t>
  </si>
  <si>
    <t>Saldo</t>
  </si>
  <si>
    <t>%</t>
  </si>
  <si>
    <t>%O /Cr</t>
  </si>
  <si>
    <t>Descripción</t>
  </si>
  <si>
    <t>Vinculación</t>
  </si>
  <si>
    <t>Inc. Rem.</t>
  </si>
  <si>
    <t>RC Pdt. + ND</t>
  </si>
  <si>
    <t>A pendiente</t>
  </si>
  <si>
    <t>D pendiente</t>
  </si>
  <si>
    <t>O pendiente</t>
  </si>
  <si>
    <t>P pendiente</t>
  </si>
  <si>
    <t>Reintegros</t>
  </si>
  <si>
    <t>Remanente</t>
  </si>
  <si>
    <t>%Ds/Cr</t>
  </si>
  <si>
    <t>%RPs/O</t>
  </si>
  <si>
    <t>18560/340/230000023</t>
  </si>
  <si>
    <t>Dietas De Los Miembros De Los Organos De Gobierno</t>
  </si>
  <si>
    <t>*/*/23*</t>
  </si>
  <si>
    <t xml:space="preserve">Total Partida  2300000 </t>
  </si>
  <si>
    <t>18560/340/230100023</t>
  </si>
  <si>
    <t>Dietas Del Personal Directivo</t>
  </si>
  <si>
    <t xml:space="preserve">Total Partida  2301000 </t>
  </si>
  <si>
    <t>18560/340/230200023</t>
  </si>
  <si>
    <t>Dietas Del Personal No Directivo</t>
  </si>
  <si>
    <t xml:space="preserve">Total Partida  2302000 </t>
  </si>
  <si>
    <t>18560/340/231000023</t>
  </si>
  <si>
    <t>Locomocios De Miembros De Los Organos De Gobierno</t>
  </si>
  <si>
    <t xml:space="preserve">Total Partida  2310000 </t>
  </si>
  <si>
    <t>18560/340/231100023</t>
  </si>
  <si>
    <t>Locomociones Del Personal Directivo</t>
  </si>
  <si>
    <t xml:space="preserve">Total Partida  2311000 </t>
  </si>
  <si>
    <t>18560/340/231200023</t>
  </si>
  <si>
    <t>Locomociones Del Personal No Directivo</t>
  </si>
  <si>
    <t xml:space="preserve">Total Partida  2312000 </t>
  </si>
  <si>
    <t>18560/340/233000023</t>
  </si>
  <si>
    <t>Otras Indemnizaciones</t>
  </si>
  <si>
    <t xml:space="preserve">Total Partida  2330000 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</si>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</sst>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\%"/>
  </numFmts>
  <fonts count="9">
    <font>
      <sz val="10"/>
      <color indexed="64"/>
      <name val="Arial"/>
    </font>
    <font>
      <sz val="10"/>
      <color indexed="8"/>
      <name val="Arial"/>
    </font>
    <font>
      <sz val="13"/>
      <color indexed="29"/>
      <name val="Arial"/>
    </font>
    <font>
      <sz val="10"/>
      <color indexed="29"/>
      <name val="Arial"/>
    </font>
    <font>
      <sz val="8"/>
      <color indexed="29"/>
      <name val="Arial"/>
    </font>
    <font>
      <b/>
      <sz val="7"/>
      <color indexed="29"/>
      <name val="serif"/>
      <family val="1"/>
    </font>
    <font>
      <b/>
      <sz val="6"/>
      <color indexed="29"/>
      <name val="serif"/>
      <family val="1"/>
    </font>
    <font>
      <sz val="7"/>
      <color indexed="29"/>
      <name val="serif"/>
      <family val="1"/>
    </font>
    <font>
      <sz val="10"/>
      <color indexed="8"/>
      <name val="serif"/>
      <family val="1"/>
    </font>
  </fonts>
  <fills count="3">
    <fill>
      <patternFill patternType="none"/>
    </fill>
    <fill>
      <patternFill patternType="gray125"/>
    </fill>
    <fill>
      <patternFill patternType="solid">
        <fgColor indexed="3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29"/>
      </bottom>
      <diagonal/>
    </border>
    <border>
      <left/>
      <right/>
      <top/>
      <bottom style="thin">
        <color indexed="2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4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4" fontId="5" fillId="2" borderId="0" xfId="0" applyNumberFormat="1" applyFont="1" applyFill="1" applyAlignment="1">
      <alignment horizontal="right" vertical="top" wrapText="1"/>
    </xf>
    <xf numFmtId="164" fontId="5" fillId="2" borderId="0" xfId="0" applyNumberFormat="1" applyFont="1" applyFill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5" fillId="2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0000"/>
      <rgbColor rgb="003B5998"/>
      <rgbColor rgb="00E0E0E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47625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521E1C7-1925-22BA-2EDA-0776198A7A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7"/>
  <sheetViews>
    <sheetView tabSelected="1" workbookViewId="0">
      <selection activeCell="D3" sqref="D3:I3"/>
    </sheetView>
  </sheetViews>
  <sheetFormatPr baseColWidth="10" defaultRowHeight="12.75"/>
  <cols>
    <col min="1" max="1" width="6.42578125" customWidth="1"/>
    <col min="2" max="2" width="13" customWidth="1"/>
    <col min="3" max="3" width="8.28515625" customWidth="1"/>
    <col min="4" max="4" width="14.85546875" customWidth="1"/>
    <col min="5" max="8" width="11.28515625" customWidth="1"/>
    <col min="9" max="9" width="11" customWidth="1"/>
    <col min="10" max="10" width="0.28515625" customWidth="1"/>
    <col min="11" max="11" width="9.7109375" customWidth="1"/>
    <col min="12" max="12" width="1.7109375" customWidth="1"/>
    <col min="13" max="13" width="11.28515625" customWidth="1"/>
    <col min="14" max="14" width="9.140625" customWidth="1"/>
    <col min="15" max="15" width="11.28515625" customWidth="1"/>
    <col min="16" max="17" width="6.42578125" customWidth="1"/>
    <col min="18" max="256" width="9.140625" customWidth="1"/>
  </cols>
  <sheetData>
    <row r="1" spans="1:17" ht="17.25" customHeight="1">
      <c r="A1" s="29"/>
      <c r="B1" s="29"/>
      <c r="C1" s="29"/>
      <c r="D1" s="28" t="s">
        <v>0</v>
      </c>
      <c r="E1" s="28"/>
      <c r="F1" s="28"/>
      <c r="G1" s="28"/>
      <c r="H1" s="28"/>
      <c r="I1" s="28"/>
      <c r="J1" s="29"/>
      <c r="K1" s="29"/>
    </row>
    <row r="2" spans="1:17" ht="17.25" customHeight="1">
      <c r="A2" s="29"/>
      <c r="B2" s="29"/>
      <c r="C2" s="29"/>
      <c r="D2" s="27" t="s">
        <v>1</v>
      </c>
      <c r="E2" s="27"/>
      <c r="F2" s="27"/>
      <c r="G2" s="27"/>
      <c r="H2" s="27"/>
      <c r="I2" s="27"/>
      <c r="J2" s="29"/>
      <c r="K2" s="29"/>
    </row>
    <row r="3" spans="1:17" ht="17.25" customHeight="1">
      <c r="A3" s="29"/>
      <c r="B3" s="29"/>
      <c r="C3" s="29"/>
      <c r="D3" s="26" t="s">
        <v>2</v>
      </c>
      <c r="E3" s="26"/>
      <c r="F3" s="26"/>
      <c r="G3" s="26"/>
      <c r="H3" s="26"/>
      <c r="I3" s="26"/>
      <c r="J3" s="29"/>
      <c r="K3" s="29"/>
    </row>
    <row r="4" spans="1:17" ht="17.25" customHeight="1">
      <c r="A4" s="29"/>
      <c r="B4" s="29"/>
      <c r="C4" s="29"/>
      <c r="D4" s="31" t="s">
        <v>3</v>
      </c>
      <c r="E4" s="31"/>
      <c r="F4" s="31"/>
      <c r="G4" s="31"/>
      <c r="H4" s="31"/>
      <c r="I4" s="31"/>
      <c r="J4" s="29"/>
      <c r="K4" s="29"/>
    </row>
    <row r="5" spans="1:17" ht="17.25" customHeight="1">
      <c r="A5" s="29"/>
      <c r="B5" s="29"/>
      <c r="C5" s="29"/>
      <c r="D5" s="31" t="s">
        <v>4</v>
      </c>
      <c r="E5" s="31"/>
      <c r="F5" s="31"/>
      <c r="G5" s="31"/>
      <c r="H5" s="31"/>
      <c r="I5" s="31"/>
      <c r="J5" s="29"/>
      <c r="K5" s="29"/>
    </row>
    <row r="6" spans="1:17" ht="17.25" customHeight="1">
      <c r="A6" s="29"/>
      <c r="B6" s="29"/>
      <c r="C6" s="29"/>
      <c r="D6" s="31" t="s">
        <v>0</v>
      </c>
      <c r="E6" s="31"/>
      <c r="F6" s="31"/>
      <c r="G6" s="31"/>
      <c r="H6" s="31"/>
      <c r="I6" s="31"/>
      <c r="J6" s="29"/>
      <c r="K6" s="29"/>
    </row>
    <row r="7" spans="1:17">
      <c r="A7" s="1" t="s">
        <v>5</v>
      </c>
      <c r="B7" s="30" t="s">
        <v>6</v>
      </c>
      <c r="C7" s="30"/>
      <c r="D7" s="30"/>
      <c r="E7" s="1" t="s">
        <v>7</v>
      </c>
      <c r="F7" s="1" t="s">
        <v>8</v>
      </c>
      <c r="G7" s="1" t="s">
        <v>9</v>
      </c>
      <c r="H7" s="1" t="s">
        <v>10</v>
      </c>
      <c r="I7" s="25" t="s">
        <v>11</v>
      </c>
      <c r="J7" s="25"/>
      <c r="K7" s="25" t="s">
        <v>12</v>
      </c>
      <c r="L7" s="25"/>
      <c r="M7" s="1" t="s">
        <v>13</v>
      </c>
      <c r="N7" s="1" t="s">
        <v>14</v>
      </c>
      <c r="O7" s="1" t="s">
        <v>15</v>
      </c>
      <c r="P7" s="1" t="s">
        <v>16</v>
      </c>
      <c r="Q7" s="1" t="s">
        <v>17</v>
      </c>
    </row>
    <row r="8" spans="1:17" ht="18">
      <c r="A8" s="25" t="s">
        <v>18</v>
      </c>
      <c r="B8" s="25"/>
      <c r="C8" s="25"/>
      <c r="D8" s="25"/>
      <c r="E8" s="1" t="s">
        <v>19</v>
      </c>
      <c r="F8" s="1" t="s">
        <v>20</v>
      </c>
      <c r="G8" s="1" t="s">
        <v>21</v>
      </c>
      <c r="H8" s="1" t="s">
        <v>22</v>
      </c>
      <c r="I8" s="25" t="s">
        <v>23</v>
      </c>
      <c r="J8" s="25"/>
      <c r="K8" s="25" t="s">
        <v>24</v>
      </c>
      <c r="L8" s="25"/>
      <c r="M8" s="1" t="s">
        <v>25</v>
      </c>
      <c r="N8" s="1" t="s">
        <v>26</v>
      </c>
      <c r="O8" s="1" t="s">
        <v>27</v>
      </c>
      <c r="P8" s="1" t="s">
        <v>28</v>
      </c>
      <c r="Q8" s="2" t="s">
        <v>29</v>
      </c>
    </row>
    <row r="9" spans="1:17">
      <c r="A9" s="3"/>
      <c r="B9" s="21" t="s">
        <v>30</v>
      </c>
      <c r="C9" s="21"/>
      <c r="D9" s="21"/>
      <c r="E9" s="4">
        <f>ROUND(2000,2)</f>
        <v>2000</v>
      </c>
      <c r="F9" s="4">
        <f>ROUND(2700,2)</f>
        <v>2700</v>
      </c>
      <c r="G9" s="4">
        <f>ROUND(4700,2)</f>
        <v>4700</v>
      </c>
      <c r="H9" s="4">
        <f>ROUND(5323.44,2)</f>
        <v>5323.44</v>
      </c>
      <c r="I9" s="17">
        <f>ROUND(5323.44,2)</f>
        <v>5323.44</v>
      </c>
      <c r="J9" s="17"/>
      <c r="K9" s="17">
        <f>ROUND(5323.44,2)</f>
        <v>5323.44</v>
      </c>
      <c r="L9" s="17"/>
      <c r="M9" s="4">
        <f>ROUND(5323.44,2)</f>
        <v>5323.44</v>
      </c>
      <c r="N9" s="4">
        <f>ROUND(5323.44,2)</f>
        <v>5323.44</v>
      </c>
      <c r="O9" s="4">
        <f>ROUND(-623.44,2)</f>
        <v>-623.44000000000005</v>
      </c>
      <c r="P9" s="5">
        <v>-13.264680851063831</v>
      </c>
      <c r="Q9" s="5">
        <v>113.26468085106383</v>
      </c>
    </row>
    <row r="10" spans="1:17">
      <c r="A10" s="20" t="s">
        <v>31</v>
      </c>
      <c r="B10" s="20"/>
      <c r="C10" s="20"/>
      <c r="D10" s="20"/>
      <c r="E10" s="6" t="s">
        <v>32</v>
      </c>
      <c r="F10" s="7">
        <f>ROUND(0,2)</f>
        <v>0</v>
      </c>
      <c r="G10" s="7">
        <f>ROUND(0,2)</f>
        <v>0</v>
      </c>
      <c r="H10" s="7">
        <f>ROUND(0,2)</f>
        <v>0</v>
      </c>
      <c r="I10" s="18">
        <f>ROUND(0,2)</f>
        <v>0</v>
      </c>
      <c r="J10" s="18"/>
      <c r="K10" s="18">
        <f>ROUND(0,2)</f>
        <v>0</v>
      </c>
      <c r="L10" s="18"/>
      <c r="M10" s="7">
        <f>ROUND(0,2)</f>
        <v>0</v>
      </c>
      <c r="N10" s="7">
        <f>ROUND(0,2)</f>
        <v>0</v>
      </c>
      <c r="O10" s="7">
        <f>ROUND(-623.44,2)</f>
        <v>-623.44000000000005</v>
      </c>
      <c r="P10" s="8">
        <v>113.26468085106383</v>
      </c>
      <c r="Q10" s="8">
        <v>100</v>
      </c>
    </row>
    <row r="11" spans="1:17">
      <c r="A11" s="19" t="s">
        <v>33</v>
      </c>
      <c r="B11" s="19"/>
      <c r="C11" s="19"/>
      <c r="D11" s="19"/>
      <c r="E11" s="11">
        <f>SUM(Report!$E$9)</f>
        <v>2000</v>
      </c>
      <c r="F11" s="11">
        <v>2700</v>
      </c>
      <c r="G11" s="11">
        <v>4700</v>
      </c>
      <c r="H11" s="11">
        <v>5323.44</v>
      </c>
      <c r="I11" s="15">
        <v>5323.44</v>
      </c>
      <c r="J11" s="15"/>
      <c r="K11" s="15">
        <v>5323.44</v>
      </c>
      <c r="L11" s="15"/>
      <c r="M11" s="11">
        <v>5323.44</v>
      </c>
      <c r="N11" s="11">
        <v>5323.44</v>
      </c>
      <c r="O11" s="11">
        <v>-623.44000000000005</v>
      </c>
      <c r="P11" s="12">
        <v>-13.264680851063831</v>
      </c>
      <c r="Q11" s="12">
        <v>113.26468085106383</v>
      </c>
    </row>
    <row r="12" spans="1:17">
      <c r="A12" s="9"/>
      <c r="B12" s="16"/>
      <c r="C12" s="16"/>
      <c r="D12" s="16"/>
      <c r="E12" s="9"/>
      <c r="F12" s="11">
        <v>0</v>
      </c>
      <c r="G12" s="11">
        <v>0</v>
      </c>
      <c r="H12" s="11">
        <v>0</v>
      </c>
      <c r="I12" s="15">
        <v>0</v>
      </c>
      <c r="J12" s="15"/>
      <c r="K12" s="15">
        <v>0</v>
      </c>
      <c r="L12" s="15"/>
      <c r="M12" s="11">
        <v>0</v>
      </c>
      <c r="N12" s="11">
        <v>0</v>
      </c>
      <c r="O12" s="11">
        <v>-623.4399999999996</v>
      </c>
      <c r="P12" s="12">
        <v>113.26468085106383</v>
      </c>
      <c r="Q12" s="12">
        <v>100</v>
      </c>
    </row>
    <row r="13" spans="1:17" ht="18" customHeight="1">
      <c r="A13" s="9"/>
      <c r="B13" s="16"/>
      <c r="C13" s="16"/>
      <c r="D13" s="16"/>
      <c r="E13" s="9"/>
      <c r="F13" s="9"/>
      <c r="G13" s="9"/>
      <c r="H13" s="9"/>
      <c r="I13" s="16"/>
      <c r="J13" s="16"/>
      <c r="K13" s="16"/>
      <c r="L13" s="16"/>
      <c r="M13" s="9"/>
      <c r="N13" s="9"/>
      <c r="O13" s="9"/>
      <c r="P13" s="9"/>
      <c r="Q13" s="9"/>
    </row>
    <row r="14" spans="1:17">
      <c r="A14" s="3"/>
      <c r="B14" s="21" t="s">
        <v>34</v>
      </c>
      <c r="C14" s="21"/>
      <c r="D14" s="21"/>
      <c r="E14" s="4">
        <f>ROUND(1000,2)</f>
        <v>1000</v>
      </c>
      <c r="F14" s="4">
        <f>ROUND(3000,2)</f>
        <v>3000</v>
      </c>
      <c r="G14" s="4">
        <f>ROUND(4000,2)</f>
        <v>4000</v>
      </c>
      <c r="H14" s="4">
        <f>ROUND(3532.6,2)</f>
        <v>3532.6</v>
      </c>
      <c r="I14" s="17">
        <f>ROUND(3532.6,2)</f>
        <v>3532.6</v>
      </c>
      <c r="J14" s="17"/>
      <c r="K14" s="17">
        <f>ROUND(3532.6,2)</f>
        <v>3532.6</v>
      </c>
      <c r="L14" s="17"/>
      <c r="M14" s="4">
        <f>ROUND(3532.6,2)</f>
        <v>3532.6</v>
      </c>
      <c r="N14" s="4">
        <f>ROUND(3532.6,2)</f>
        <v>3532.6</v>
      </c>
      <c r="O14" s="4">
        <f>ROUND(467.4,2)</f>
        <v>467.4</v>
      </c>
      <c r="P14" s="5">
        <v>11.684999999999999</v>
      </c>
      <c r="Q14" s="5">
        <v>88.314999999999998</v>
      </c>
    </row>
    <row r="15" spans="1:17">
      <c r="A15" s="20" t="s">
        <v>35</v>
      </c>
      <c r="B15" s="20"/>
      <c r="C15" s="20"/>
      <c r="D15" s="20"/>
      <c r="E15" s="6" t="s">
        <v>32</v>
      </c>
      <c r="F15" s="7">
        <f>ROUND(0,2)</f>
        <v>0</v>
      </c>
      <c r="G15" s="7">
        <f>ROUND(0,2)</f>
        <v>0</v>
      </c>
      <c r="H15" s="7">
        <f>ROUND(0,2)</f>
        <v>0</v>
      </c>
      <c r="I15" s="18">
        <f>ROUND(0,2)</f>
        <v>0</v>
      </c>
      <c r="J15" s="18"/>
      <c r="K15" s="18">
        <f>ROUND(0,2)</f>
        <v>0</v>
      </c>
      <c r="L15" s="18"/>
      <c r="M15" s="7">
        <f>ROUND(0,2)</f>
        <v>0</v>
      </c>
      <c r="N15" s="7">
        <f>ROUND(0,2)</f>
        <v>0</v>
      </c>
      <c r="O15" s="7">
        <f>ROUND(467.4,2)</f>
        <v>467.4</v>
      </c>
      <c r="P15" s="8">
        <v>88.314999999999998</v>
      </c>
      <c r="Q15" s="8">
        <v>100</v>
      </c>
    </row>
    <row r="16" spans="1:17">
      <c r="A16" s="19" t="s">
        <v>36</v>
      </c>
      <c r="B16" s="19"/>
      <c r="C16" s="19"/>
      <c r="D16" s="19"/>
      <c r="E16" s="11">
        <f>SUM(Report!$E$14)</f>
        <v>1000</v>
      </c>
      <c r="F16" s="11">
        <v>3000</v>
      </c>
      <c r="G16" s="11">
        <v>4000</v>
      </c>
      <c r="H16" s="11">
        <v>3532.6</v>
      </c>
      <c r="I16" s="15">
        <v>3532.6</v>
      </c>
      <c r="J16" s="15"/>
      <c r="K16" s="15">
        <v>3532.6</v>
      </c>
      <c r="L16" s="15"/>
      <c r="M16" s="11">
        <v>3532.6</v>
      </c>
      <c r="N16" s="11">
        <v>3532.6</v>
      </c>
      <c r="O16" s="11">
        <v>467.4</v>
      </c>
      <c r="P16" s="12">
        <v>11.684999999999999</v>
      </c>
      <c r="Q16" s="12">
        <v>88.314999999999998</v>
      </c>
    </row>
    <row r="17" spans="1:17">
      <c r="A17" s="9"/>
      <c r="B17" s="16"/>
      <c r="C17" s="16"/>
      <c r="D17" s="16"/>
      <c r="E17" s="9"/>
      <c r="F17" s="11">
        <v>0</v>
      </c>
      <c r="G17" s="11">
        <v>0</v>
      </c>
      <c r="H17" s="11">
        <v>0</v>
      </c>
      <c r="I17" s="15">
        <v>0</v>
      </c>
      <c r="J17" s="15"/>
      <c r="K17" s="15">
        <v>0</v>
      </c>
      <c r="L17" s="15"/>
      <c r="M17" s="11">
        <v>0</v>
      </c>
      <c r="N17" s="11">
        <v>0</v>
      </c>
      <c r="O17" s="11">
        <v>467.40000000000009</v>
      </c>
      <c r="P17" s="12">
        <v>88.314999999999998</v>
      </c>
      <c r="Q17" s="12">
        <v>100</v>
      </c>
    </row>
    <row r="18" spans="1:17" ht="18" customHeight="1">
      <c r="A18" s="9"/>
      <c r="B18" s="16"/>
      <c r="C18" s="16"/>
      <c r="D18" s="16"/>
      <c r="E18" s="9"/>
      <c r="F18" s="9"/>
      <c r="G18" s="9"/>
      <c r="H18" s="9"/>
      <c r="I18" s="16"/>
      <c r="J18" s="16"/>
      <c r="K18" s="16"/>
      <c r="L18" s="16"/>
      <c r="M18" s="9"/>
      <c r="N18" s="9"/>
      <c r="O18" s="9"/>
      <c r="P18" s="9"/>
      <c r="Q18" s="9"/>
    </row>
    <row r="19" spans="1:17">
      <c r="A19" s="3"/>
      <c r="B19" s="21" t="s">
        <v>37</v>
      </c>
      <c r="C19" s="21"/>
      <c r="D19" s="21"/>
      <c r="E19" s="4">
        <f>ROUND(500,2)</f>
        <v>500</v>
      </c>
      <c r="F19" s="4">
        <f>ROUND(0,2)</f>
        <v>0</v>
      </c>
      <c r="G19" s="4">
        <f>ROUND(500,2)</f>
        <v>500</v>
      </c>
      <c r="H19" s="4">
        <f>ROUND(0,2)</f>
        <v>0</v>
      </c>
      <c r="I19" s="17">
        <f>ROUND(0,2)</f>
        <v>0</v>
      </c>
      <c r="J19" s="17"/>
      <c r="K19" s="17">
        <f>ROUND(0,2)</f>
        <v>0</v>
      </c>
      <c r="L19" s="17"/>
      <c r="M19" s="4">
        <f>ROUND(0,2)</f>
        <v>0</v>
      </c>
      <c r="N19" s="4">
        <f>ROUND(0,2)</f>
        <v>0</v>
      </c>
      <c r="O19" s="4">
        <f>ROUND(500,2)</f>
        <v>500</v>
      </c>
      <c r="P19" s="5">
        <v>100</v>
      </c>
      <c r="Q19" s="5">
        <v>0</v>
      </c>
    </row>
    <row r="20" spans="1:17">
      <c r="A20" s="20" t="s">
        <v>38</v>
      </c>
      <c r="B20" s="20"/>
      <c r="C20" s="20"/>
      <c r="D20" s="20"/>
      <c r="E20" s="6" t="s">
        <v>32</v>
      </c>
      <c r="F20" s="7">
        <f>ROUND(0,2)</f>
        <v>0</v>
      </c>
      <c r="G20" s="7">
        <f>ROUND(0,2)</f>
        <v>0</v>
      </c>
      <c r="H20" s="7">
        <f>ROUND(0,2)</f>
        <v>0</v>
      </c>
      <c r="I20" s="18">
        <f>ROUND(0,2)</f>
        <v>0</v>
      </c>
      <c r="J20" s="18"/>
      <c r="K20" s="18">
        <f>ROUND(0,2)</f>
        <v>0</v>
      </c>
      <c r="L20" s="18"/>
      <c r="M20" s="7">
        <f>ROUND(0,2)</f>
        <v>0</v>
      </c>
      <c r="N20" s="7">
        <f>ROUND(0,2)</f>
        <v>0</v>
      </c>
      <c r="O20" s="7">
        <f>ROUND(500,2)</f>
        <v>500</v>
      </c>
      <c r="P20" s="8">
        <v>0</v>
      </c>
      <c r="Q20" s="8">
        <v>0</v>
      </c>
    </row>
    <row r="21" spans="1:17">
      <c r="A21" s="19" t="s">
        <v>39</v>
      </c>
      <c r="B21" s="19"/>
      <c r="C21" s="19"/>
      <c r="D21" s="19"/>
      <c r="E21" s="11">
        <f>SUM(Report!$E$19)</f>
        <v>500</v>
      </c>
      <c r="F21" s="11">
        <v>0</v>
      </c>
      <c r="G21" s="11">
        <v>500</v>
      </c>
      <c r="H21" s="11">
        <v>0</v>
      </c>
      <c r="I21" s="15">
        <v>0</v>
      </c>
      <c r="J21" s="15"/>
      <c r="K21" s="15">
        <v>0</v>
      </c>
      <c r="L21" s="15"/>
      <c r="M21" s="11">
        <v>0</v>
      </c>
      <c r="N21" s="11">
        <v>0</v>
      </c>
      <c r="O21" s="11">
        <v>500</v>
      </c>
      <c r="P21" s="12">
        <v>100</v>
      </c>
      <c r="Q21" s="12">
        <v>0</v>
      </c>
    </row>
    <row r="22" spans="1:17">
      <c r="A22" s="9"/>
      <c r="B22" s="16"/>
      <c r="C22" s="16"/>
      <c r="D22" s="16"/>
      <c r="E22" s="9"/>
      <c r="F22" s="11">
        <v>0</v>
      </c>
      <c r="G22" s="11">
        <v>0</v>
      </c>
      <c r="H22" s="11">
        <v>0</v>
      </c>
      <c r="I22" s="15">
        <v>0</v>
      </c>
      <c r="J22" s="15"/>
      <c r="K22" s="15">
        <v>0</v>
      </c>
      <c r="L22" s="15"/>
      <c r="M22" s="11">
        <v>0</v>
      </c>
      <c r="N22" s="11">
        <v>0</v>
      </c>
      <c r="O22" s="11">
        <v>500</v>
      </c>
      <c r="P22" s="12">
        <v>0</v>
      </c>
      <c r="Q22" s="12">
        <v>0</v>
      </c>
    </row>
    <row r="23" spans="1:17" ht="18" customHeight="1">
      <c r="A23" s="9"/>
      <c r="B23" s="16"/>
      <c r="C23" s="16"/>
      <c r="D23" s="16"/>
      <c r="E23" s="9"/>
      <c r="F23" s="9"/>
      <c r="G23" s="9"/>
      <c r="H23" s="9"/>
      <c r="I23" s="16"/>
      <c r="J23" s="16"/>
      <c r="K23" s="16"/>
      <c r="L23" s="16"/>
      <c r="M23" s="9"/>
      <c r="N23" s="9"/>
      <c r="O23" s="9"/>
      <c r="P23" s="9"/>
      <c r="Q23" s="9"/>
    </row>
    <row r="24" spans="1:17">
      <c r="A24" s="3"/>
      <c r="B24" s="21" t="s">
        <v>40</v>
      </c>
      <c r="C24" s="21"/>
      <c r="D24" s="21"/>
      <c r="E24" s="4">
        <f>ROUND(1500,2)</f>
        <v>1500</v>
      </c>
      <c r="F24" s="4">
        <f>ROUND(0,2)</f>
        <v>0</v>
      </c>
      <c r="G24" s="4">
        <f>ROUND(1500,2)</f>
        <v>1500</v>
      </c>
      <c r="H24" s="4">
        <f>ROUND(1098.08,2)</f>
        <v>1098.08</v>
      </c>
      <c r="I24" s="17">
        <f>ROUND(1098.08,2)</f>
        <v>1098.08</v>
      </c>
      <c r="J24" s="17"/>
      <c r="K24" s="17">
        <f>ROUND(1098.08,2)</f>
        <v>1098.08</v>
      </c>
      <c r="L24" s="17"/>
      <c r="M24" s="4">
        <f>ROUND(1098.08,2)</f>
        <v>1098.08</v>
      </c>
      <c r="N24" s="4">
        <f>ROUND(1098.08,2)</f>
        <v>1098.08</v>
      </c>
      <c r="O24" s="4">
        <f>ROUND(401.92,2)</f>
        <v>401.92</v>
      </c>
      <c r="P24" s="5">
        <v>26.794666666666668</v>
      </c>
      <c r="Q24" s="5">
        <v>73.205333333333328</v>
      </c>
    </row>
    <row r="25" spans="1:17">
      <c r="A25" s="20" t="s">
        <v>41</v>
      </c>
      <c r="B25" s="20"/>
      <c r="C25" s="20"/>
      <c r="D25" s="20"/>
      <c r="E25" s="6" t="s">
        <v>32</v>
      </c>
      <c r="F25" s="7">
        <f>ROUND(0,2)</f>
        <v>0</v>
      </c>
      <c r="G25" s="7">
        <f>ROUND(0,2)</f>
        <v>0</v>
      </c>
      <c r="H25" s="7">
        <f>ROUND(0,2)</f>
        <v>0</v>
      </c>
      <c r="I25" s="18">
        <f>ROUND(0,2)</f>
        <v>0</v>
      </c>
      <c r="J25" s="18"/>
      <c r="K25" s="18">
        <f>ROUND(0,2)</f>
        <v>0</v>
      </c>
      <c r="L25" s="18"/>
      <c r="M25" s="7">
        <f>ROUND(0,2)</f>
        <v>0</v>
      </c>
      <c r="N25" s="7">
        <f>ROUND(0,2)</f>
        <v>0</v>
      </c>
      <c r="O25" s="7">
        <f>ROUND(401.92,2)</f>
        <v>401.92</v>
      </c>
      <c r="P25" s="8">
        <v>73.205333333333328</v>
      </c>
      <c r="Q25" s="8">
        <v>100</v>
      </c>
    </row>
    <row r="26" spans="1:17">
      <c r="A26" s="19" t="s">
        <v>42</v>
      </c>
      <c r="B26" s="19"/>
      <c r="C26" s="19"/>
      <c r="D26" s="19"/>
      <c r="E26" s="11">
        <f>SUM(Report!$E$24)</f>
        <v>1500</v>
      </c>
      <c r="F26" s="11">
        <v>0</v>
      </c>
      <c r="G26" s="11">
        <v>1500</v>
      </c>
      <c r="H26" s="11">
        <v>1098.08</v>
      </c>
      <c r="I26" s="15">
        <v>1098.08</v>
      </c>
      <c r="J26" s="15"/>
      <c r="K26" s="15">
        <v>1098.08</v>
      </c>
      <c r="L26" s="15"/>
      <c r="M26" s="11">
        <v>1098.08</v>
      </c>
      <c r="N26" s="11">
        <v>1098.08</v>
      </c>
      <c r="O26" s="11">
        <v>401.92</v>
      </c>
      <c r="P26" s="12">
        <v>26.794666666666668</v>
      </c>
      <c r="Q26" s="12">
        <v>73.205333333333328</v>
      </c>
    </row>
    <row r="27" spans="1:17">
      <c r="A27" s="9"/>
      <c r="B27" s="16"/>
      <c r="C27" s="16"/>
      <c r="D27" s="16"/>
      <c r="E27" s="9"/>
      <c r="F27" s="11">
        <v>0</v>
      </c>
      <c r="G27" s="11">
        <v>0</v>
      </c>
      <c r="H27" s="11">
        <v>0</v>
      </c>
      <c r="I27" s="15">
        <v>0</v>
      </c>
      <c r="J27" s="15"/>
      <c r="K27" s="15">
        <v>0</v>
      </c>
      <c r="L27" s="15"/>
      <c r="M27" s="11">
        <v>0</v>
      </c>
      <c r="N27" s="11">
        <v>0</v>
      </c>
      <c r="O27" s="11">
        <v>401.92000000000007</v>
      </c>
      <c r="P27" s="12">
        <v>73.205333333333328</v>
      </c>
      <c r="Q27" s="12">
        <v>100</v>
      </c>
    </row>
    <row r="28" spans="1:17" ht="18" customHeight="1">
      <c r="A28" s="9"/>
      <c r="B28" s="16"/>
      <c r="C28" s="16"/>
      <c r="D28" s="16"/>
      <c r="E28" s="9"/>
      <c r="F28" s="9"/>
      <c r="G28" s="9"/>
      <c r="H28" s="9"/>
      <c r="I28" s="16"/>
      <c r="J28" s="16"/>
      <c r="K28" s="16"/>
      <c r="L28" s="16"/>
      <c r="M28" s="9"/>
      <c r="N28" s="9"/>
      <c r="O28" s="9"/>
      <c r="P28" s="9"/>
      <c r="Q28" s="9"/>
    </row>
    <row r="29" spans="1:17">
      <c r="A29" s="3"/>
      <c r="B29" s="21" t="s">
        <v>43</v>
      </c>
      <c r="C29" s="21"/>
      <c r="D29" s="21"/>
      <c r="E29" s="4">
        <f>ROUND(1500,2)</f>
        <v>1500</v>
      </c>
      <c r="F29" s="4">
        <f>ROUND(0,2)</f>
        <v>0</v>
      </c>
      <c r="G29" s="4">
        <f>ROUND(1500,2)</f>
        <v>1500</v>
      </c>
      <c r="H29" s="4">
        <f>ROUND(1517.04,2)</f>
        <v>1517.04</v>
      </c>
      <c r="I29" s="17">
        <f>ROUND(1517.04,2)</f>
        <v>1517.04</v>
      </c>
      <c r="J29" s="17"/>
      <c r="K29" s="17">
        <f>ROUND(1517.04,2)</f>
        <v>1517.04</v>
      </c>
      <c r="L29" s="17"/>
      <c r="M29" s="4">
        <f>ROUND(1517.04,2)</f>
        <v>1517.04</v>
      </c>
      <c r="N29" s="4">
        <f>ROUND(1517.04,2)</f>
        <v>1517.04</v>
      </c>
      <c r="O29" s="4">
        <f>ROUND(-97.41,2)</f>
        <v>-97.41</v>
      </c>
      <c r="P29" s="5">
        <v>-6.4939999999999998</v>
      </c>
      <c r="Q29" s="5">
        <v>101.13600000000001</v>
      </c>
    </row>
    <row r="30" spans="1:17">
      <c r="A30" s="20" t="s">
        <v>44</v>
      </c>
      <c r="B30" s="20"/>
      <c r="C30" s="20"/>
      <c r="D30" s="20"/>
      <c r="E30" s="6" t="s">
        <v>32</v>
      </c>
      <c r="F30" s="7">
        <f>ROUND(0,2)</f>
        <v>0</v>
      </c>
      <c r="G30" s="7">
        <f>ROUND(80.37,2)</f>
        <v>80.37</v>
      </c>
      <c r="H30" s="7">
        <f>ROUND(0,2)</f>
        <v>0</v>
      </c>
      <c r="I30" s="18">
        <f>ROUND(0,2)</f>
        <v>0</v>
      </c>
      <c r="J30" s="18"/>
      <c r="K30" s="18">
        <f>ROUND(0,2)</f>
        <v>0</v>
      </c>
      <c r="L30" s="18"/>
      <c r="M30" s="7">
        <f>ROUND(0,2)</f>
        <v>0</v>
      </c>
      <c r="N30" s="7">
        <f>ROUND(80.37,2)</f>
        <v>80.37</v>
      </c>
      <c r="O30" s="7">
        <f>ROUND(-17.04,2)</f>
        <v>-17.04</v>
      </c>
      <c r="P30" s="8">
        <v>101.13600000000001</v>
      </c>
      <c r="Q30" s="8">
        <v>100</v>
      </c>
    </row>
    <row r="31" spans="1:17">
      <c r="A31" s="19" t="s">
        <v>45</v>
      </c>
      <c r="B31" s="19"/>
      <c r="C31" s="19"/>
      <c r="D31" s="19"/>
      <c r="E31" s="11">
        <f>SUM(Report!$E$29)</f>
        <v>1500</v>
      </c>
      <c r="F31" s="11">
        <v>0</v>
      </c>
      <c r="G31" s="11">
        <v>1500</v>
      </c>
      <c r="H31" s="11">
        <v>1517.04</v>
      </c>
      <c r="I31" s="15">
        <v>1517.04</v>
      </c>
      <c r="J31" s="15"/>
      <c r="K31" s="15">
        <v>1517.04</v>
      </c>
      <c r="L31" s="15"/>
      <c r="M31" s="11">
        <v>1517.04</v>
      </c>
      <c r="N31" s="11">
        <v>1517.04</v>
      </c>
      <c r="O31" s="11">
        <v>-97.41</v>
      </c>
      <c r="P31" s="12">
        <v>-6.4939999999999998</v>
      </c>
      <c r="Q31" s="12">
        <v>101.13600000000001</v>
      </c>
    </row>
    <row r="32" spans="1:17">
      <c r="A32" s="9"/>
      <c r="B32" s="16"/>
      <c r="C32" s="16"/>
      <c r="D32" s="16"/>
      <c r="E32" s="9"/>
      <c r="F32" s="11">
        <v>0</v>
      </c>
      <c r="G32" s="11">
        <v>80.37</v>
      </c>
      <c r="H32" s="11">
        <v>0</v>
      </c>
      <c r="I32" s="15">
        <v>0</v>
      </c>
      <c r="J32" s="15"/>
      <c r="K32" s="15">
        <v>0</v>
      </c>
      <c r="L32" s="15"/>
      <c r="M32" s="11">
        <v>0</v>
      </c>
      <c r="N32" s="11">
        <v>80.37</v>
      </c>
      <c r="O32" s="11">
        <v>-17.039999999999964</v>
      </c>
      <c r="P32" s="12">
        <v>101.13600000000001</v>
      </c>
      <c r="Q32" s="12">
        <v>100</v>
      </c>
    </row>
    <row r="33" spans="1:17" ht="18" customHeight="1">
      <c r="A33" s="9"/>
      <c r="B33" s="16"/>
      <c r="C33" s="16"/>
      <c r="D33" s="16"/>
      <c r="E33" s="9"/>
      <c r="F33" s="9"/>
      <c r="G33" s="9"/>
      <c r="H33" s="9"/>
      <c r="I33" s="16"/>
      <c r="J33" s="16"/>
      <c r="K33" s="16"/>
      <c r="L33" s="16"/>
      <c r="M33" s="9"/>
      <c r="N33" s="9"/>
      <c r="O33" s="9"/>
      <c r="P33" s="9"/>
      <c r="Q33" s="9"/>
    </row>
    <row r="34" spans="1:17">
      <c r="A34" s="3"/>
      <c r="B34" s="21" t="s">
        <v>46</v>
      </c>
      <c r="C34" s="21"/>
      <c r="D34" s="21"/>
      <c r="E34" s="4">
        <f>ROUND(2000,2)</f>
        <v>2000</v>
      </c>
      <c r="F34" s="4">
        <f>ROUND(0,2)</f>
        <v>0</v>
      </c>
      <c r="G34" s="4">
        <f>ROUND(2000,2)</f>
        <v>2000</v>
      </c>
      <c r="H34" s="4">
        <f>ROUND(58.38,2)</f>
        <v>58.38</v>
      </c>
      <c r="I34" s="17">
        <f>ROUND(58.38,2)</f>
        <v>58.38</v>
      </c>
      <c r="J34" s="17"/>
      <c r="K34" s="17">
        <f>ROUND(58.38,2)</f>
        <v>58.38</v>
      </c>
      <c r="L34" s="17"/>
      <c r="M34" s="4">
        <f>ROUND(58.38,2)</f>
        <v>58.38</v>
      </c>
      <c r="N34" s="4">
        <f>ROUND(58.38,2)</f>
        <v>58.38</v>
      </c>
      <c r="O34" s="4">
        <f>ROUND(1941.62,2)</f>
        <v>1941.62</v>
      </c>
      <c r="P34" s="5">
        <v>97.080999999999989</v>
      </c>
      <c r="Q34" s="5">
        <v>2.919</v>
      </c>
    </row>
    <row r="35" spans="1:17">
      <c r="A35" s="20" t="s">
        <v>47</v>
      </c>
      <c r="B35" s="20"/>
      <c r="C35" s="20"/>
      <c r="D35" s="20"/>
      <c r="E35" s="6" t="s">
        <v>32</v>
      </c>
      <c r="F35" s="7">
        <f>ROUND(0,2)</f>
        <v>0</v>
      </c>
      <c r="G35" s="7">
        <f>ROUND(0,2)</f>
        <v>0</v>
      </c>
      <c r="H35" s="7">
        <f>ROUND(0,2)</f>
        <v>0</v>
      </c>
      <c r="I35" s="18">
        <f>ROUND(0,2)</f>
        <v>0</v>
      </c>
      <c r="J35" s="18"/>
      <c r="K35" s="18">
        <f>ROUND(0,2)</f>
        <v>0</v>
      </c>
      <c r="L35" s="18"/>
      <c r="M35" s="7">
        <f>ROUND(0,2)</f>
        <v>0</v>
      </c>
      <c r="N35" s="7">
        <f>ROUND(0,2)</f>
        <v>0</v>
      </c>
      <c r="O35" s="7">
        <f>ROUND(1941.62,2)</f>
        <v>1941.62</v>
      </c>
      <c r="P35" s="8">
        <v>2.919</v>
      </c>
      <c r="Q35" s="8">
        <v>100</v>
      </c>
    </row>
    <row r="36" spans="1:17">
      <c r="A36" s="19" t="s">
        <v>48</v>
      </c>
      <c r="B36" s="19"/>
      <c r="C36" s="19"/>
      <c r="D36" s="19"/>
      <c r="E36" s="11">
        <f>SUM(Report!$E$34)</f>
        <v>2000</v>
      </c>
      <c r="F36" s="11">
        <v>0</v>
      </c>
      <c r="G36" s="11">
        <v>2000</v>
      </c>
      <c r="H36" s="11">
        <v>58.38</v>
      </c>
      <c r="I36" s="15">
        <v>58.38</v>
      </c>
      <c r="J36" s="15"/>
      <c r="K36" s="15">
        <v>58.38</v>
      </c>
      <c r="L36" s="15"/>
      <c r="M36" s="11">
        <v>58.38</v>
      </c>
      <c r="N36" s="11">
        <v>58.38</v>
      </c>
      <c r="O36" s="11">
        <v>1941.62</v>
      </c>
      <c r="P36" s="12">
        <v>97.080999999999989</v>
      </c>
      <c r="Q36" s="12">
        <v>2.919</v>
      </c>
    </row>
    <row r="37" spans="1:17">
      <c r="A37" s="9"/>
      <c r="B37" s="16"/>
      <c r="C37" s="16"/>
      <c r="D37" s="16"/>
      <c r="E37" s="9"/>
      <c r="F37" s="11">
        <v>0</v>
      </c>
      <c r="G37" s="11">
        <v>0</v>
      </c>
      <c r="H37" s="11">
        <v>0</v>
      </c>
      <c r="I37" s="15">
        <v>0</v>
      </c>
      <c r="J37" s="15"/>
      <c r="K37" s="15">
        <v>0</v>
      </c>
      <c r="L37" s="15"/>
      <c r="M37" s="11">
        <v>0</v>
      </c>
      <c r="N37" s="11">
        <v>0</v>
      </c>
      <c r="O37" s="11">
        <v>1941.62</v>
      </c>
      <c r="P37" s="12">
        <v>2.919</v>
      </c>
      <c r="Q37" s="12">
        <v>100</v>
      </c>
    </row>
    <row r="38" spans="1:17" ht="18" customHeight="1">
      <c r="A38" s="9"/>
      <c r="B38" s="16"/>
      <c r="C38" s="16"/>
      <c r="D38" s="16"/>
      <c r="E38" s="9"/>
      <c r="F38" s="9"/>
      <c r="G38" s="9"/>
      <c r="H38" s="9"/>
      <c r="I38" s="16"/>
      <c r="J38" s="16"/>
      <c r="K38" s="16"/>
      <c r="L38" s="16"/>
      <c r="M38" s="9"/>
      <c r="N38" s="9"/>
      <c r="O38" s="9"/>
      <c r="P38" s="9"/>
      <c r="Q38" s="9"/>
    </row>
    <row r="39" spans="1:17">
      <c r="A39" s="3"/>
      <c r="B39" s="21" t="s">
        <v>49</v>
      </c>
      <c r="C39" s="21"/>
      <c r="D39" s="21"/>
      <c r="E39" s="4">
        <f>ROUND(500,2)</f>
        <v>500</v>
      </c>
      <c r="F39" s="4">
        <f>ROUND(0,2)</f>
        <v>0</v>
      </c>
      <c r="G39" s="4">
        <f>ROUND(500,2)</f>
        <v>500</v>
      </c>
      <c r="H39" s="4">
        <f>ROUND(0,2)</f>
        <v>0</v>
      </c>
      <c r="I39" s="17">
        <f>ROUND(0,2)</f>
        <v>0</v>
      </c>
      <c r="J39" s="17"/>
      <c r="K39" s="17">
        <f>ROUND(0,2)</f>
        <v>0</v>
      </c>
      <c r="L39" s="17"/>
      <c r="M39" s="4">
        <f>ROUND(0,2)</f>
        <v>0</v>
      </c>
      <c r="N39" s="4">
        <f>ROUND(0,2)</f>
        <v>0</v>
      </c>
      <c r="O39" s="4">
        <f>ROUND(500,2)</f>
        <v>500</v>
      </c>
      <c r="P39" s="5">
        <v>100</v>
      </c>
      <c r="Q39" s="5">
        <v>0</v>
      </c>
    </row>
    <row r="40" spans="1:17">
      <c r="A40" s="20" t="s">
        <v>50</v>
      </c>
      <c r="B40" s="20"/>
      <c r="C40" s="20"/>
      <c r="D40" s="20"/>
      <c r="E40" s="6" t="s">
        <v>32</v>
      </c>
      <c r="F40" s="7">
        <f>ROUND(0,2)</f>
        <v>0</v>
      </c>
      <c r="G40" s="7">
        <f>ROUND(0,2)</f>
        <v>0</v>
      </c>
      <c r="H40" s="7">
        <f>ROUND(0,2)</f>
        <v>0</v>
      </c>
      <c r="I40" s="18">
        <f>ROUND(0,2)</f>
        <v>0</v>
      </c>
      <c r="J40" s="18"/>
      <c r="K40" s="18">
        <f>ROUND(0,2)</f>
        <v>0</v>
      </c>
      <c r="L40" s="18"/>
      <c r="M40" s="7">
        <f>ROUND(0,2)</f>
        <v>0</v>
      </c>
      <c r="N40" s="7">
        <f>ROUND(0,2)</f>
        <v>0</v>
      </c>
      <c r="O40" s="7">
        <f>ROUND(500,2)</f>
        <v>500</v>
      </c>
      <c r="P40" s="8">
        <v>0</v>
      </c>
      <c r="Q40" s="8">
        <v>0</v>
      </c>
    </row>
    <row r="41" spans="1:17">
      <c r="A41" s="19" t="s">
        <v>51</v>
      </c>
      <c r="B41" s="19"/>
      <c r="C41" s="19"/>
      <c r="D41" s="19"/>
      <c r="E41" s="11">
        <f>SUM(Report!$E$39)</f>
        <v>500</v>
      </c>
      <c r="F41" s="11">
        <v>0</v>
      </c>
      <c r="G41" s="11">
        <v>500</v>
      </c>
      <c r="H41" s="11">
        <v>0</v>
      </c>
      <c r="I41" s="15">
        <v>0</v>
      </c>
      <c r="J41" s="15"/>
      <c r="K41" s="15">
        <v>0</v>
      </c>
      <c r="L41" s="15"/>
      <c r="M41" s="11">
        <v>0</v>
      </c>
      <c r="N41" s="11">
        <v>0</v>
      </c>
      <c r="O41" s="11">
        <v>500</v>
      </c>
      <c r="P41" s="12">
        <v>100</v>
      </c>
      <c r="Q41" s="12">
        <v>0</v>
      </c>
    </row>
    <row r="42" spans="1:17">
      <c r="A42" s="9"/>
      <c r="B42" s="16"/>
      <c r="C42" s="16"/>
      <c r="D42" s="16"/>
      <c r="E42" s="9"/>
      <c r="F42" s="11">
        <v>0</v>
      </c>
      <c r="G42" s="11">
        <v>0</v>
      </c>
      <c r="H42" s="11">
        <v>0</v>
      </c>
      <c r="I42" s="15">
        <v>0</v>
      </c>
      <c r="J42" s="15"/>
      <c r="K42" s="15">
        <v>0</v>
      </c>
      <c r="L42" s="15"/>
      <c r="M42" s="11">
        <v>0</v>
      </c>
      <c r="N42" s="11">
        <v>0</v>
      </c>
      <c r="O42" s="11">
        <v>500</v>
      </c>
      <c r="P42" s="12">
        <v>0</v>
      </c>
      <c r="Q42" s="12">
        <v>0</v>
      </c>
    </row>
    <row r="43" spans="1:17" ht="18" customHeight="1">
      <c r="A43" s="9"/>
      <c r="B43" s="16"/>
      <c r="C43" s="16"/>
      <c r="D43" s="16"/>
      <c r="E43" s="9"/>
      <c r="F43" s="9"/>
      <c r="G43" s="9"/>
      <c r="H43" s="9"/>
      <c r="I43" s="16"/>
      <c r="J43" s="16"/>
      <c r="K43" s="16"/>
      <c r="L43" s="16"/>
      <c r="M43" s="9"/>
      <c r="N43" s="9"/>
      <c r="O43" s="9"/>
      <c r="P43" s="9"/>
      <c r="Q43" s="9"/>
    </row>
    <row r="44" spans="1:17">
      <c r="A44" s="10"/>
      <c r="B44" s="22"/>
      <c r="C44" s="22"/>
      <c r="D44" s="22"/>
      <c r="E44" s="10"/>
      <c r="F44" s="10"/>
      <c r="G44" s="10"/>
      <c r="H44" s="10"/>
      <c r="I44" s="22"/>
      <c r="J44" s="22"/>
      <c r="K44" s="22"/>
      <c r="L44" s="22"/>
      <c r="M44" s="10"/>
      <c r="N44" s="10"/>
      <c r="O44" s="10"/>
      <c r="P44" s="10"/>
      <c r="Q44" s="10"/>
    </row>
    <row r="45" spans="1:17">
      <c r="A45" s="10"/>
      <c r="B45" s="23" t="s">
        <v>52</v>
      </c>
      <c r="C45" s="23"/>
      <c r="D45" s="23"/>
      <c r="E45" s="13">
        <f>SUM(Report!$E$9,Report!$E$14,Report!$E$19,Report!$E$24,Report!$E$29,Report!$E$34,Report!$E$39)</f>
        <v>9000</v>
      </c>
      <c r="F45" s="13">
        <v>5700</v>
      </c>
      <c r="G45" s="13">
        <v>14700</v>
      </c>
      <c r="H45" s="13">
        <v>11529.54</v>
      </c>
      <c r="I45" s="24">
        <v>11529.54</v>
      </c>
      <c r="J45" s="24"/>
      <c r="K45" s="24">
        <v>11529.54</v>
      </c>
      <c r="L45" s="24"/>
      <c r="M45" s="13">
        <v>11529.54</v>
      </c>
      <c r="N45" s="13">
        <v>11529.54</v>
      </c>
      <c r="O45" s="13">
        <v>3090.09</v>
      </c>
      <c r="P45" s="14">
        <v>21.021020408163263</v>
      </c>
      <c r="Q45" s="14">
        <v>78.432244897959194</v>
      </c>
    </row>
    <row r="46" spans="1:17">
      <c r="A46" s="10"/>
      <c r="B46" s="22"/>
      <c r="C46" s="22"/>
      <c r="D46" s="22"/>
      <c r="E46" s="10"/>
      <c r="F46" s="13">
        <v>0</v>
      </c>
      <c r="G46" s="13">
        <v>80.37</v>
      </c>
      <c r="H46" s="13">
        <v>0</v>
      </c>
      <c r="I46" s="24">
        <v>0</v>
      </c>
      <c r="J46" s="24"/>
      <c r="K46" s="24">
        <v>0</v>
      </c>
      <c r="L46" s="24"/>
      <c r="M46" s="13">
        <v>0</v>
      </c>
      <c r="N46" s="13">
        <v>80.37</v>
      </c>
      <c r="O46" s="13">
        <v>3170.4600000000005</v>
      </c>
      <c r="P46" s="14">
        <v>78.432244897959194</v>
      </c>
      <c r="Q46" s="14">
        <v>100</v>
      </c>
    </row>
    <row r="47" spans="1:17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</sheetData>
  <mergeCells count="130">
    <mergeCell ref="D3:I3"/>
    <mergeCell ref="D2:I2"/>
    <mergeCell ref="D1:I1"/>
    <mergeCell ref="C1:C6"/>
    <mergeCell ref="A1:B6"/>
    <mergeCell ref="K8:L8"/>
    <mergeCell ref="K7:L7"/>
    <mergeCell ref="J1:K6"/>
    <mergeCell ref="A10:D10"/>
    <mergeCell ref="B9:D9"/>
    <mergeCell ref="A8:D8"/>
    <mergeCell ref="B7:D7"/>
    <mergeCell ref="D6:I6"/>
    <mergeCell ref="D5:I5"/>
    <mergeCell ref="D4:I4"/>
    <mergeCell ref="K15:L15"/>
    <mergeCell ref="K14:L14"/>
    <mergeCell ref="K13:L13"/>
    <mergeCell ref="K11:L11"/>
    <mergeCell ref="K10:L10"/>
    <mergeCell ref="K9:L9"/>
    <mergeCell ref="B13:D13"/>
    <mergeCell ref="B12:D12"/>
    <mergeCell ref="A11:D11"/>
    <mergeCell ref="K12:L12"/>
    <mergeCell ref="I15:J15"/>
    <mergeCell ref="K25:L25"/>
    <mergeCell ref="K24:L24"/>
    <mergeCell ref="K23:L23"/>
    <mergeCell ref="B19:D19"/>
    <mergeCell ref="B18:D18"/>
    <mergeCell ref="B17:D17"/>
    <mergeCell ref="A30:D30"/>
    <mergeCell ref="B29:D29"/>
    <mergeCell ref="B28:D28"/>
    <mergeCell ref="K17:L17"/>
    <mergeCell ref="I22:J22"/>
    <mergeCell ref="I21:J21"/>
    <mergeCell ref="I23:J23"/>
    <mergeCell ref="A16:D16"/>
    <mergeCell ref="A15:D15"/>
    <mergeCell ref="B14:D14"/>
    <mergeCell ref="I8:J8"/>
    <mergeCell ref="I7:J7"/>
    <mergeCell ref="B27:D27"/>
    <mergeCell ref="A26:D26"/>
    <mergeCell ref="A25:D25"/>
    <mergeCell ref="B24:D24"/>
    <mergeCell ref="B23:D23"/>
    <mergeCell ref="B22:D22"/>
    <mergeCell ref="A21:D21"/>
    <mergeCell ref="A20:D20"/>
    <mergeCell ref="I14:J14"/>
    <mergeCell ref="I13:J13"/>
    <mergeCell ref="I12:J12"/>
    <mergeCell ref="I11:J11"/>
    <mergeCell ref="I10:J10"/>
    <mergeCell ref="I9:J9"/>
    <mergeCell ref="I20:J20"/>
    <mergeCell ref="I19:J19"/>
    <mergeCell ref="I18:J18"/>
    <mergeCell ref="I17:J17"/>
    <mergeCell ref="I16:J16"/>
    <mergeCell ref="A31:D31"/>
    <mergeCell ref="I25:J25"/>
    <mergeCell ref="I24:J24"/>
    <mergeCell ref="B37:D37"/>
    <mergeCell ref="A36:D36"/>
    <mergeCell ref="A35:D35"/>
    <mergeCell ref="B34:D34"/>
    <mergeCell ref="B33:D33"/>
    <mergeCell ref="B32:D32"/>
    <mergeCell ref="I33:J33"/>
    <mergeCell ref="I35:J35"/>
    <mergeCell ref="I34:J34"/>
    <mergeCell ref="I32:J32"/>
    <mergeCell ref="I31:J31"/>
    <mergeCell ref="I27:J27"/>
    <mergeCell ref="I26:J26"/>
    <mergeCell ref="I30:J30"/>
    <mergeCell ref="I29:J29"/>
    <mergeCell ref="I28:J28"/>
    <mergeCell ref="B43:D43"/>
    <mergeCell ref="B42:D42"/>
    <mergeCell ref="A41:D41"/>
    <mergeCell ref="A40:D40"/>
    <mergeCell ref="B39:D39"/>
    <mergeCell ref="B38:D38"/>
    <mergeCell ref="A47:Q47"/>
    <mergeCell ref="K44:L44"/>
    <mergeCell ref="I44:J44"/>
    <mergeCell ref="K43:L43"/>
    <mergeCell ref="I43:J43"/>
    <mergeCell ref="K40:L40"/>
    <mergeCell ref="I40:J40"/>
    <mergeCell ref="B46:D46"/>
    <mergeCell ref="B45:D45"/>
    <mergeCell ref="B44:D44"/>
    <mergeCell ref="K46:L46"/>
    <mergeCell ref="K45:L45"/>
    <mergeCell ref="K42:L42"/>
    <mergeCell ref="K41:L41"/>
    <mergeCell ref="K39:L39"/>
    <mergeCell ref="I46:J46"/>
    <mergeCell ref="I45:J45"/>
    <mergeCell ref="I42:J42"/>
    <mergeCell ref="I41:J41"/>
    <mergeCell ref="I37:J37"/>
    <mergeCell ref="I36:J36"/>
    <mergeCell ref="I38:J38"/>
    <mergeCell ref="I39:J39"/>
    <mergeCell ref="K16:L16"/>
    <mergeCell ref="K35:L35"/>
    <mergeCell ref="K34:L34"/>
    <mergeCell ref="K33:L33"/>
    <mergeCell ref="K38:L38"/>
    <mergeCell ref="K20:L20"/>
    <mergeCell ref="K19:L19"/>
    <mergeCell ref="K18:L18"/>
    <mergeCell ref="K32:L32"/>
    <mergeCell ref="K31:L31"/>
    <mergeCell ref="K27:L27"/>
    <mergeCell ref="K26:L26"/>
    <mergeCell ref="K22:L22"/>
    <mergeCell ref="K21:L21"/>
    <mergeCell ref="K37:L37"/>
    <mergeCell ref="K36:L36"/>
    <mergeCell ref="K30:L30"/>
    <mergeCell ref="K29:L29"/>
    <mergeCell ref="K28:L28"/>
  </mergeCells>
  <pageMargins left="9.8416663706302643E-2" right="9.8416663706302643E-2" top="0.39369446039199829" bottom="0.39369446039199829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__bookmark_3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Martínez Gutiérrez</dc:creator>
  <cp:lastModifiedBy>Vanesa Martínez Gutiérrez</cp:lastModifiedBy>
  <cp:lastPrinted>2023-10-27T09:18:34Z</cp:lastPrinted>
  <dcterms:created xsi:type="dcterms:W3CDTF">2023-10-27T09:15:31Z</dcterms:created>
  <dcterms:modified xsi:type="dcterms:W3CDTF">2023-10-27T10:41:49Z</dcterms:modified>
</cp:coreProperties>
</file>